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ard calculator 2023\MFE\MIPE 2025\modificare program unire PDD si PTJ\Nota modificare si fuziune programe si anexe aprobate in CM\"/>
    </mc:Choice>
  </mc:AlternateContent>
  <xr:revisionPtr revIDLastSave="0" documentId="13_ncr:1_{EB45C41F-6DF9-4CE0-A206-132DCDAF1917}" xr6:coauthVersionLast="47" xr6:coauthVersionMax="47" xr10:uidLastSave="{00000000-0000-0000-0000-000000000000}"/>
  <bookViews>
    <workbookView xWindow="-120" yWindow="-120" windowWidth="29040" windowHeight="15840" activeTab="1" xr2:uid="{80332EC0-E692-4454-A8E2-B3D1CCBE3D6F}"/>
  </bookViews>
  <sheets>
    <sheet name="JTP + SDP_en" sheetId="2" r:id="rId1"/>
    <sheet name="JTP + SDP_ro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3" l="1"/>
  <c r="D40" i="2"/>
  <c r="D52" i="2"/>
  <c r="D38" i="3" l="1"/>
  <c r="C38" i="3"/>
  <c r="D37" i="3"/>
  <c r="B27" i="3"/>
  <c r="B23" i="3"/>
  <c r="B13" i="3"/>
  <c r="B16" i="3" s="1"/>
  <c r="B18" i="3" s="1"/>
  <c r="D9" i="3"/>
  <c r="B20" i="3" s="1"/>
  <c r="C9" i="3"/>
  <c r="B9" i="3"/>
  <c r="B46" i="3" s="1"/>
  <c r="B27" i="2"/>
  <c r="D38" i="2"/>
  <c r="B31" i="3" l="1"/>
  <c r="B47" i="3"/>
  <c r="B21" i="3"/>
  <c r="B32" i="3" s="1"/>
  <c r="B44" i="3"/>
  <c r="B45" i="3"/>
  <c r="B15" i="3"/>
  <c r="B48" i="3" l="1"/>
  <c r="B49" i="3" s="1"/>
  <c r="D52" i="3" s="1"/>
  <c r="D55" i="3" s="1"/>
  <c r="D37" i="2"/>
  <c r="B23" i="2"/>
  <c r="B31" i="2" s="1"/>
  <c r="D39" i="3" l="1"/>
  <c r="D40" i="3" s="1"/>
  <c r="D9" i="2"/>
  <c r="B20" i="2" s="1"/>
  <c r="C9" i="2"/>
  <c r="B9" i="2"/>
  <c r="D54" i="2"/>
  <c r="D55" i="2" s="1"/>
  <c r="C38" i="2"/>
  <c r="B13" i="2"/>
  <c r="D56" i="3" l="1"/>
  <c r="B50" i="3"/>
  <c r="B45" i="2"/>
  <c r="B44" i="2"/>
  <c r="B47" i="2"/>
  <c r="B46" i="2"/>
  <c r="B15" i="2"/>
  <c r="B16" i="2"/>
  <c r="B18" i="2" s="1"/>
  <c r="B21" i="2" s="1"/>
  <c r="B48" i="2" l="1"/>
  <c r="B49" i="2" s="1"/>
  <c r="B32" i="2"/>
  <c r="D39" i="2" l="1"/>
  <c r="B50" i="2"/>
  <c r="D56" i="2" l="1"/>
</calcChain>
</file>

<file path=xl/sharedStrings.xml><?xml version="1.0" encoding="utf-8"?>
<sst xmlns="http://schemas.openxmlformats.org/spreadsheetml/2006/main" count="115" uniqueCount="111">
  <si>
    <t>Total</t>
  </si>
  <si>
    <t>-</t>
  </si>
  <si>
    <t>Fund</t>
  </si>
  <si>
    <t xml:space="preserve">Union Contribution </t>
  </si>
  <si>
    <t>Breakdown of EU Contribution</t>
  </si>
  <si>
    <t>Less the Flexibility Amount</t>
  </si>
  <si>
    <t>Flexibility Amount</t>
  </si>
  <si>
    <t>(euro)</t>
  </si>
  <si>
    <t>SDP = Sustainable Development Programme 2021-2027 (SDP)</t>
  </si>
  <si>
    <t xml:space="preserve">JTP = Just Transition Programme 2021-2027 (JTP) </t>
  </si>
  <si>
    <t>a) JTF (article 3 - MFF)</t>
  </si>
  <si>
    <t>b) JTF (article 4 - NGEU)</t>
  </si>
  <si>
    <t>entirely allocated to STEP (Priority 8)</t>
  </si>
  <si>
    <t>c) TOTAL JTF allocation (a+b)</t>
  </si>
  <si>
    <t>d) ERDF (MFF)</t>
  </si>
  <si>
    <t>e) CF (MFF)</t>
  </si>
  <si>
    <t>g) TOTAL JTP+SDP allocation
(MFF + NGEU) (c+f)</t>
  </si>
  <si>
    <t>f) TOTAL SDP allocation (MFF) (d+e)</t>
  </si>
  <si>
    <t>h) TOTAL JTP+SDP allocation
(MFF) (a+f)</t>
  </si>
  <si>
    <t>a) Pre-financing</t>
  </si>
  <si>
    <t>b) N+3 target</t>
  </si>
  <si>
    <t>c) JTF (NGEU) target 2026</t>
  </si>
  <si>
    <t>f) JTF required amount to avoid de-commitment
(MFF) (d-e); No risk envisaged as it's included in the overall de-commitment calculation at the single program level</t>
  </si>
  <si>
    <t>1) from SDP, Priority 1, RSO 2.6, Action 1.3 – Efficient waste management for accelerating the transition towards a circular economy, in order to meet environmental directives requirements</t>
  </si>
  <si>
    <t>2) from SDP, Priority 4, RSO2.1, Action 4.6 - Increasing the energy efficiency of the public building stock</t>
  </si>
  <si>
    <r>
      <rPr>
        <b/>
        <sz val="10"/>
        <rFont val="Calibri"/>
        <family val="2"/>
        <scheme val="minor"/>
      </rPr>
      <t>A)</t>
    </r>
    <r>
      <rPr>
        <sz val="10"/>
        <rFont val="Calibri"/>
        <family val="2"/>
        <scheme val="minor"/>
      </rPr>
      <t xml:space="preserve"> Sources realocated for </t>
    </r>
    <r>
      <rPr>
        <sz val="10"/>
        <color rgb="FFFF0000"/>
        <rFont val="Calibri"/>
        <family val="2"/>
        <scheme val="minor"/>
      </rPr>
      <t>the new Water Priority 13, RSO 2.5 (CF)</t>
    </r>
    <r>
      <rPr>
        <sz val="10"/>
        <rFont val="Calibri"/>
        <family val="2"/>
        <scheme val="minor"/>
      </rPr>
      <t xml:space="preserve"> in the single program (1+2):</t>
    </r>
  </si>
  <si>
    <t>De-commitment risk</t>
  </si>
  <si>
    <t>Annex 1 - Single programme/merged programmes SDP &amp; JTP</t>
  </si>
  <si>
    <t>SDJTP = Sustainable Development and Just Transition Programme (as a single programme)</t>
  </si>
  <si>
    <t>related to the 30 % advance payment for the Financial Intrument under STEP Priority 8 of JTP of 188.731.176 euro</t>
  </si>
  <si>
    <t>JTF (NGEU) de-commitment risk coverage rate</t>
  </si>
  <si>
    <t xml:space="preserve">a) Calculation of minimum 10% threshold (h*10%) </t>
  </si>
  <si>
    <t>b) The flexibility ammount allocated to STEP of 140.536.137 euro</t>
  </si>
  <si>
    <t>c) The minimum amount to be realocated in MTR context (a-b)</t>
  </si>
  <si>
    <t>of the minimum amount necessary to be realocated</t>
  </si>
  <si>
    <t>FINANCIAL ANALYSIS - NGEU use</t>
  </si>
  <si>
    <t>a) JTF (NGEU) target 2026</t>
  </si>
  <si>
    <t>b) 30% advance STEP</t>
  </si>
  <si>
    <t>c) 2% of annual advances (2023-2026 *0.5%)</t>
  </si>
  <si>
    <t>e) 4% TA (assuming all under NGEU)</t>
  </si>
  <si>
    <t>BALANCE</t>
  </si>
  <si>
    <t>REQUIRED after pre-financing (taking into account 5% retention)</t>
  </si>
  <si>
    <t>e) JTF required amount to avoid de-commitment
(NGEU) (see below)</t>
  </si>
  <si>
    <r>
      <t xml:space="preserve">TOTAL </t>
    </r>
    <r>
      <rPr>
        <b/>
        <sz val="10"/>
        <color rgb="FFFF0000"/>
        <rFont val="Calibri"/>
        <family val="2"/>
        <scheme val="minor"/>
      </rPr>
      <t>realocated amount from JTF and CF for the 2 new priorities</t>
    </r>
    <r>
      <rPr>
        <b/>
        <sz val="10"/>
        <color theme="1"/>
        <rFont val="Calibri"/>
        <family val="2"/>
        <scheme val="minor"/>
      </rPr>
      <t xml:space="preserve"> in the single programme (A+B):</t>
    </r>
  </si>
  <si>
    <r>
      <t xml:space="preserve">d) 1.5% of allocation </t>
    </r>
    <r>
      <rPr>
        <sz val="10"/>
        <color rgb="FFFF0000"/>
        <rFont val="Calibri"/>
        <family val="2"/>
        <scheme val="minor"/>
      </rPr>
      <t>- Additional one-off prefinancing (art. 7a)</t>
    </r>
  </si>
  <si>
    <r>
      <rPr>
        <b/>
        <sz val="10"/>
        <rFont val="Calibri"/>
        <family val="2"/>
        <scheme val="minor"/>
      </rPr>
      <t>B)</t>
    </r>
    <r>
      <rPr>
        <sz val="10"/>
        <rFont val="Calibri"/>
        <family val="2"/>
        <scheme val="minor"/>
      </rPr>
      <t xml:space="preserve"> Sources realocated for </t>
    </r>
    <r>
      <rPr>
        <sz val="10"/>
        <color rgb="FFFF0000"/>
        <rFont val="Calibri"/>
        <family val="2"/>
        <scheme val="minor"/>
      </rPr>
      <t>the new Affordable and sustainable housing Priority 14, JSO8.1</t>
    </r>
    <r>
      <rPr>
        <sz val="10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(JTF)</t>
    </r>
    <r>
      <rPr>
        <sz val="10"/>
        <rFont val="Calibri"/>
        <family val="2"/>
        <scheme val="minor"/>
      </rPr>
      <t xml:space="preserve"> in the single program (1+2+3):</t>
    </r>
  </si>
  <si>
    <t>Anexa 1 - Program unic/fuziune PDD și PTJ</t>
  </si>
  <si>
    <t xml:space="preserve">PDD = Program Dezvoltare Durabilă 2021-2027 </t>
  </si>
  <si>
    <t xml:space="preserve">PTJ = Program Tranziție Justă 2021-2027  </t>
  </si>
  <si>
    <t>PDDTJ = Program Dezvoltare Durabilă și Tranziție Justă (program unic)</t>
  </si>
  <si>
    <t>Fond</t>
  </si>
  <si>
    <t xml:space="preserve">Contribuția Uniunii </t>
  </si>
  <si>
    <t>Defalcare Contribuția Uniunii (UE)</t>
  </si>
  <si>
    <t>Cuantum de flexibilitate</t>
  </si>
  <si>
    <t>Fără Cuantum de flexibilitate</t>
  </si>
  <si>
    <t>alocat integral la STEP (Prioritatea 8 PTJ)</t>
  </si>
  <si>
    <t>a) FTJ (art. 3 - CFM)</t>
  </si>
  <si>
    <t>b) FTJ (art. 4 - NGEU)</t>
  </si>
  <si>
    <t>c) TOTAL alocare FTJ (a+b)</t>
  </si>
  <si>
    <t>d) FEDR (CFM)</t>
  </si>
  <si>
    <t>e) FC (CFM)</t>
  </si>
  <si>
    <t>f) TOTAL alocare PDD (CFM) (d+e)</t>
  </si>
  <si>
    <t>g) TOTAL alocare PDD și PTJ
(CFM + NGEU) (c+f)</t>
  </si>
  <si>
    <t>h) TOTAL alocare PDD și PTJ
(CFM) (a+f)</t>
  </si>
  <si>
    <t xml:space="preserve">a) Calcul prag minim 10% (h*10%) </t>
  </si>
  <si>
    <t>b) Cuantum de flexibilitate alocat la STEP de 140.536.137 euro</t>
  </si>
  <si>
    <t>c) Suma minimă de realocat în context MTR (a-b)</t>
  </si>
  <si>
    <t>1) din PDD, Prioritatea 1, RSO 2.6, Acțiunea 1.3 – Gestionarea eficientă a deșeurilor în vederea accelerării tranziției spre economia circulară, pentru a îndeplini cerințele directivelor de mediu</t>
  </si>
  <si>
    <t>2) din PDD, Prioritatea 4, RSO2.1, Acțiunea 4.6 - Creșterea eficientei energetice a fondului de clădiri publice</t>
  </si>
  <si>
    <r>
      <rPr>
        <b/>
        <sz val="10"/>
        <rFont val="Calibri"/>
        <family val="2"/>
        <scheme val="minor"/>
      </rPr>
      <t>A)</t>
    </r>
    <r>
      <rPr>
        <sz val="10"/>
        <rFont val="Calibri"/>
        <family val="2"/>
        <scheme val="minor"/>
      </rPr>
      <t xml:space="preserve"> Surse realocate pentru </t>
    </r>
    <r>
      <rPr>
        <sz val="10"/>
        <color rgb="FFFF0000"/>
        <rFont val="Calibri"/>
        <family val="2"/>
        <scheme val="minor"/>
      </rPr>
      <t>noua Prioritate 13 - Dezvoltarea infrastructurii de apă și apă uzată, RSO 2.5 (FC)</t>
    </r>
    <r>
      <rPr>
        <sz val="10"/>
        <rFont val="Calibri"/>
        <family val="2"/>
        <scheme val="minor"/>
      </rPr>
      <t xml:space="preserve"> în programul unic (1+2):</t>
    </r>
  </si>
  <si>
    <r>
      <rPr>
        <b/>
        <sz val="10"/>
        <rFont val="Calibri"/>
        <family val="2"/>
        <scheme val="minor"/>
      </rPr>
      <t>B)</t>
    </r>
    <r>
      <rPr>
        <sz val="10"/>
        <rFont val="Calibri"/>
        <family val="2"/>
        <scheme val="minor"/>
      </rPr>
      <t xml:space="preserve"> Surse realocate pentru </t>
    </r>
    <r>
      <rPr>
        <sz val="10"/>
        <color rgb="FFFF0000"/>
        <rFont val="Calibri"/>
        <family val="2"/>
        <scheme val="minor"/>
      </rPr>
      <t>noua Prioritate 14 - Locuințe la prețuri accesibile și durabile, JSO8.1</t>
    </r>
    <r>
      <rPr>
        <sz val="10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(FTJ)</t>
    </r>
    <r>
      <rPr>
        <sz val="10"/>
        <rFont val="Calibri"/>
        <family val="2"/>
        <scheme val="minor"/>
      </rPr>
      <t xml:space="preserve"> în programul unic (1+2+3):</t>
    </r>
  </si>
  <si>
    <t>2) din PTJ, Dezvoltarea și dotarea centrelor de formare profesională</t>
  </si>
  <si>
    <t>3) din PTJ, Menținerea forței de muncă înalt calificate</t>
  </si>
  <si>
    <r>
      <t>TOTAL</t>
    </r>
    <r>
      <rPr>
        <b/>
        <sz val="10"/>
        <color rgb="FFFF0000"/>
        <rFont val="Calibri"/>
        <family val="2"/>
        <scheme val="minor"/>
      </rPr>
      <t xml:space="preserve"> sumă realocată din FC și FTJ pentru cele 2 noi priorități în cadrul programului unic</t>
    </r>
    <r>
      <rPr>
        <b/>
        <sz val="10"/>
        <color theme="1"/>
        <rFont val="Calibri"/>
        <family val="2"/>
        <scheme val="minor"/>
      </rPr>
      <t xml:space="preserve"> (A+B):</t>
    </r>
  </si>
  <si>
    <t>% minim necesar realocat</t>
  </si>
  <si>
    <t>Risc dezangajare</t>
  </si>
  <si>
    <t>a) Pre-finanțare</t>
  </si>
  <si>
    <t>b) N+3 țintă</t>
  </si>
  <si>
    <t>c) FTJ (NGEU) țintă 2026</t>
  </si>
  <si>
    <t>e) FTJ necesar evitare dezangajare
(NGEU) (a se vedea mai jos)</t>
  </si>
  <si>
    <t>f) FTJ necesar evitare dezangajare
(CFM) (d-e); Niciun risc estimat prin cuprinderea în calculul dezangajării la nivelul programului unic</t>
  </si>
  <si>
    <t xml:space="preserve">ANALIZĂ FINANCIARĂ - utilizare NGEU </t>
  </si>
  <si>
    <t>a) FTJ (NGEU) țintă 2026</t>
  </si>
  <si>
    <t>b) 30% avans STEP</t>
  </si>
  <si>
    <t>c) 2% avans anual (2023-2026 *0.5%)</t>
  </si>
  <si>
    <r>
      <t xml:space="preserve">d) 1.5% din alocare </t>
    </r>
    <r>
      <rPr>
        <sz val="10"/>
        <color rgb="FFFF0000"/>
        <rFont val="Calibri"/>
        <family val="2"/>
        <scheme val="minor"/>
      </rPr>
      <t>- Prefinanțare suplimentară (art. 7a)</t>
    </r>
  </si>
  <si>
    <t>e) 4% AT (alocare integrală din FTJ - NGEU)</t>
  </si>
  <si>
    <t>2) from JTP, Development and equipping of vocational training centers</t>
  </si>
  <si>
    <t>3) from JTP, Maintaining the highly skilled workforce</t>
  </si>
  <si>
    <t>SOLICITAT după prefinanțare (luând în considerare reținerea de 5%)</t>
  </si>
  <si>
    <t>SOLD</t>
  </si>
  <si>
    <t>aferente avansului de 30% pentru Instrumentul Financiar din cadrul Priorității 8 STEP a PTJ, în valoare de 188.731.176 de euro</t>
  </si>
  <si>
    <t>TOTAL</t>
  </si>
  <si>
    <t>Rata de acoperire a riscului de dezangajare pentru JTF (NGEU)</t>
  </si>
  <si>
    <t>1) from JTP, Renewable energy</t>
  </si>
  <si>
    <t>related to JTP projects under evaluation (micro enterprises) that are estimated to genarate payments during 2026 year</t>
  </si>
  <si>
    <t>aferente proiectelor aflate in evaluare (micro intreprinderile) care sunt estimate sa genereze plati pe parcursul anului 2026</t>
  </si>
  <si>
    <t>1) din PTJ, Energie regenerabilă</t>
  </si>
  <si>
    <t>d) FTJ necesar evitare dezangajare (cumulat)
(CFM + NGEU) (b-a)</t>
  </si>
  <si>
    <t>d) JTF required amount to avoid de-commitment (cumulative)
(MFF + NGEU) (b-a)</t>
  </si>
  <si>
    <t>Minimum expenditure needed relevant for JTF – NGEU de-commitment risk coverage</t>
  </si>
  <si>
    <t xml:space="preserve">related to the JTP projects implemented </t>
  </si>
  <si>
    <t>means 15% from the projects under evaluation that are assumed to be contracted by December 2025 (98,790,394.07 euro EU value of the projects under evalution), the maximum implementation period beeing 36 months</t>
  </si>
  <si>
    <t>aferente proiectelor PTJ implementate</t>
  </si>
  <si>
    <t>Cheltuieli minime necesare relevante pentru JTF în acoperirea riscului de dezangajare NGEU</t>
  </si>
  <si>
    <t xml:space="preserve">din care 285.478.285,90 euro este valoarea minima estimata de AM (a se vedea Anexa 4). </t>
  </si>
  <si>
    <t>out of which 285,478,285.90 euro is the minimum value estimated by MA (see Annex 4)</t>
  </si>
  <si>
    <t>reprezinta 15% din valoarea proiectelor aflate in evaluare care sunt estimate ca se contracteaza pana in Decembrie 2025 (98,790,394.07 euro valoarea UE a proiectelor aflate in evaluare), perioada maxima de implementare fiind 36 de luni</t>
  </si>
  <si>
    <t>Acoperire (din proiectele implementate)</t>
  </si>
  <si>
    <t>Coverage (from implemented projects)</t>
  </si>
  <si>
    <t>NOTĂ: În varianta de propunere modificare program din SFC codificarea priorității P13 a devenit prioritatea P5 și codificarea priorității P14 a devenit prioritatea 9, astfel fiind menținută codificarea P1-P5 pentru prioritățile de dezvoltare durabilă și 1-9 pentru prioritățile de tranziție justă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</si>
</sst>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l_e_i_-;\-* #,##0.00\ _l_e_i_-;_-* &quot;-&quot;??\ _l_e_i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3" borderId="0" xfId="0" applyFont="1" applyFill="1"/>
    <xf numFmtId="0" fontId="3" fillId="0" borderId="0" xfId="0" applyFont="1"/>
    <xf numFmtId="4" fontId="3" fillId="0" borderId="0" xfId="0" applyNumberFormat="1" applyFont="1"/>
    <xf numFmtId="0" fontId="3" fillId="0" borderId="2" xfId="0" applyFont="1" applyBorder="1"/>
    <xf numFmtId="4" fontId="3" fillId="0" borderId="3" xfId="1" applyNumberFormat="1" applyFont="1" applyBorder="1"/>
    <xf numFmtId="0" fontId="3" fillId="0" borderId="4" xfId="0" applyFont="1" applyBorder="1"/>
    <xf numFmtId="4" fontId="3" fillId="0" borderId="5" xfId="1" applyNumberFormat="1" applyFont="1" applyBorder="1"/>
    <xf numFmtId="0" fontId="5" fillId="0" borderId="6" xfId="0" applyFont="1" applyBorder="1"/>
    <xf numFmtId="4" fontId="5" fillId="0" borderId="7" xfId="0" applyNumberFormat="1" applyFont="1" applyBorder="1" applyAlignment="1">
      <alignment horizontal="right"/>
    </xf>
    <xf numFmtId="0" fontId="2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2" fillId="0" borderId="6" xfId="0" applyFont="1" applyBorder="1" applyAlignment="1">
      <alignment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6" fillId="3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0" fontId="5" fillId="0" borderId="0" xfId="0" applyFont="1"/>
    <xf numFmtId="4" fontId="3" fillId="3" borderId="0" xfId="0" applyNumberFormat="1" applyFont="1" applyFill="1"/>
    <xf numFmtId="4" fontId="7" fillId="0" borderId="7" xfId="0" applyNumberFormat="1" applyFont="1" applyBorder="1" applyAlignment="1">
      <alignment horizontal="right" vertical="center" wrapText="1"/>
    </xf>
    <xf numFmtId="43" fontId="3" fillId="3" borderId="0" xfId="1" applyFont="1" applyFill="1"/>
    <xf numFmtId="4" fontId="3" fillId="0" borderId="1" xfId="0" applyNumberFormat="1" applyFont="1" applyBorder="1"/>
    <xf numFmtId="9" fontId="3" fillId="0" borderId="0" xfId="2" applyFont="1" applyBorder="1"/>
    <xf numFmtId="9" fontId="3" fillId="3" borderId="0" xfId="2" applyFont="1" applyFill="1" applyBorder="1"/>
    <xf numFmtId="9" fontId="3" fillId="0" borderId="0" xfId="2" applyFont="1"/>
    <xf numFmtId="0" fontId="7" fillId="0" borderId="0" xfId="0" applyFont="1" applyAlignment="1">
      <alignment horizontal="left" vertical="center"/>
    </xf>
    <xf numFmtId="9" fontId="8" fillId="0" borderId="0" xfId="0" applyNumberFormat="1" applyFont="1" applyAlignment="1">
      <alignment horizontal="right"/>
    </xf>
    <xf numFmtId="0" fontId="3" fillId="0" borderId="6" xfId="0" applyFont="1" applyBorder="1" applyAlignment="1">
      <alignment wrapText="1"/>
    </xf>
    <xf numFmtId="0" fontId="7" fillId="0" borderId="0" xfId="0" applyFont="1" applyAlignment="1">
      <alignment vertical="center"/>
    </xf>
    <xf numFmtId="0" fontId="5" fillId="0" borderId="2" xfId="0" applyFont="1" applyBorder="1" applyAlignment="1">
      <alignment wrapText="1"/>
    </xf>
    <xf numFmtId="0" fontId="5" fillId="0" borderId="6" xfId="0" applyFont="1" applyBorder="1" applyAlignment="1">
      <alignment wrapText="1"/>
    </xf>
    <xf numFmtId="4" fontId="5" fillId="0" borderId="3" xfId="0" applyNumberFormat="1" applyFont="1" applyBorder="1"/>
    <xf numFmtId="4" fontId="5" fillId="0" borderId="7" xfId="0" applyNumberFormat="1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wrapText="1"/>
    </xf>
    <xf numFmtId="43" fontId="3" fillId="0" borderId="7" xfId="1" applyFont="1" applyBorder="1"/>
    <xf numFmtId="43" fontId="3" fillId="0" borderId="14" xfId="1" applyFont="1" applyBorder="1"/>
    <xf numFmtId="0" fontId="3" fillId="0" borderId="0" xfId="0" applyFont="1" applyAlignment="1">
      <alignment wrapText="1"/>
    </xf>
    <xf numFmtId="43" fontId="3" fillId="0" borderId="0" xfId="1" applyFont="1" applyBorder="1"/>
    <xf numFmtId="9" fontId="8" fillId="0" borderId="12" xfId="0" applyNumberFormat="1" applyFont="1" applyBorder="1" applyAlignment="1">
      <alignment horizontal="left" wrapText="1"/>
    </xf>
    <xf numFmtId="43" fontId="7" fillId="2" borderId="11" xfId="1" applyFont="1" applyFill="1" applyBorder="1"/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20" xfId="0" applyFont="1" applyBorder="1" applyAlignment="1">
      <alignment wrapText="1"/>
    </xf>
    <xf numFmtId="9" fontId="8" fillId="2" borderId="10" xfId="0" applyNumberFormat="1" applyFont="1" applyFill="1" applyBorder="1" applyAlignment="1">
      <alignment horizontal="left" wrapText="1"/>
    </xf>
    <xf numFmtId="0" fontId="5" fillId="3" borderId="0" xfId="0" applyFont="1" applyFill="1" applyAlignment="1">
      <alignment wrapText="1"/>
    </xf>
    <xf numFmtId="0" fontId="7" fillId="2" borderId="10" xfId="0" applyFont="1" applyFill="1" applyBorder="1" applyAlignment="1">
      <alignment horizontal="left" vertical="center"/>
    </xf>
    <xf numFmtId="0" fontId="6" fillId="3" borderId="0" xfId="0" applyFont="1" applyFill="1"/>
    <xf numFmtId="43" fontId="3" fillId="0" borderId="22" xfId="1" applyFont="1" applyBorder="1"/>
    <xf numFmtId="164" fontId="7" fillId="2" borderId="7" xfId="0" applyNumberFormat="1" applyFont="1" applyFill="1" applyBorder="1"/>
    <xf numFmtId="164" fontId="7" fillId="2" borderId="3" xfId="1" applyNumberFormat="1" applyFont="1" applyFill="1" applyBorder="1"/>
    <xf numFmtId="9" fontId="6" fillId="2" borderId="5" xfId="0" applyNumberFormat="1" applyFont="1" applyFill="1" applyBorder="1" applyAlignment="1">
      <alignment horizontal="right"/>
    </xf>
    <xf numFmtId="0" fontId="6" fillId="2" borderId="4" xfId="0" applyFont="1" applyFill="1" applyBorder="1" applyAlignment="1">
      <alignment vertical="center" wrapText="1"/>
    </xf>
    <xf numFmtId="4" fontId="6" fillId="2" borderId="5" xfId="0" applyNumberFormat="1" applyFont="1" applyFill="1" applyBorder="1" applyAlignment="1">
      <alignment horizontal="right"/>
    </xf>
    <xf numFmtId="0" fontId="7" fillId="2" borderId="6" xfId="0" applyFont="1" applyFill="1" applyBorder="1"/>
    <xf numFmtId="165" fontId="3" fillId="3" borderId="0" xfId="1" applyNumberFormat="1" applyFont="1" applyFill="1"/>
    <xf numFmtId="164" fontId="3" fillId="0" borderId="1" xfId="1" applyNumberFormat="1" applyFont="1" applyBorder="1" applyAlignment="1">
      <alignment horizontal="right"/>
    </xf>
    <xf numFmtId="4" fontId="3" fillId="0" borderId="1" xfId="1" applyNumberFormat="1" applyFont="1" applyBorder="1" applyAlignment="1">
      <alignment horizontal="right"/>
    </xf>
    <xf numFmtId="9" fontId="3" fillId="0" borderId="1" xfId="2" applyFont="1" applyBorder="1" applyAlignment="1">
      <alignment horizontal="right"/>
    </xf>
    <xf numFmtId="43" fontId="3" fillId="0" borderId="0" xfId="1" applyFont="1"/>
    <xf numFmtId="165" fontId="3" fillId="0" borderId="0" xfId="0" applyNumberFormat="1" applyFont="1"/>
    <xf numFmtId="10" fontId="7" fillId="2" borderId="19" xfId="2" applyNumberFormat="1" applyFont="1" applyFill="1" applyBorder="1"/>
    <xf numFmtId="0" fontId="7" fillId="2" borderId="23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6" fillId="0" borderId="0" xfId="0" applyFont="1" applyAlignment="1">
      <alignment wrapText="1"/>
    </xf>
    <xf numFmtId="10" fontId="7" fillId="3" borderId="0" xfId="0" applyNumberFormat="1" applyFont="1" applyFill="1" applyAlignment="1">
      <alignment horizontal="center"/>
    </xf>
    <xf numFmtId="43" fontId="6" fillId="3" borderId="0" xfId="1" applyFont="1" applyFill="1" applyBorder="1" applyAlignment="1">
      <alignment horizontal="right"/>
    </xf>
    <xf numFmtId="164" fontId="7" fillId="0" borderId="1" xfId="1" applyNumberFormat="1" applyFont="1" applyBorder="1" applyAlignment="1">
      <alignment horizontal="right"/>
    </xf>
    <xf numFmtId="9" fontId="8" fillId="2" borderId="23" xfId="0" applyNumberFormat="1" applyFont="1" applyFill="1" applyBorder="1" applyAlignment="1">
      <alignment horizontal="left" wrapText="1"/>
    </xf>
    <xf numFmtId="43" fontId="7" fillId="2" borderId="25" xfId="1" applyFont="1" applyFill="1" applyBorder="1"/>
    <xf numFmtId="0" fontId="5" fillId="2" borderId="26" xfId="0" applyFont="1" applyFill="1" applyBorder="1" applyAlignment="1">
      <alignment wrapText="1"/>
    </xf>
    <xf numFmtId="43" fontId="7" fillId="2" borderId="27" xfId="1" applyFont="1" applyFill="1" applyBorder="1"/>
    <xf numFmtId="43" fontId="3" fillId="0" borderId="1" xfId="1" applyFont="1" applyBorder="1"/>
    <xf numFmtId="0" fontId="3" fillId="0" borderId="28" xfId="0" applyFont="1" applyBorder="1" applyAlignment="1">
      <alignment wrapText="1"/>
    </xf>
    <xf numFmtId="43" fontId="3" fillId="0" borderId="29" xfId="1" applyFont="1" applyBorder="1"/>
    <xf numFmtId="9" fontId="8" fillId="0" borderId="1" xfId="0" applyNumberFormat="1" applyFont="1" applyBorder="1" applyAlignment="1">
      <alignment horizontal="left" wrapText="1"/>
    </xf>
    <xf numFmtId="9" fontId="8" fillId="0" borderId="13" xfId="0" applyNumberFormat="1" applyFont="1" applyBorder="1" applyAlignment="1">
      <alignment horizontal="left" wrapText="1"/>
    </xf>
    <xf numFmtId="43" fontId="3" fillId="0" borderId="13" xfId="1" applyFont="1" applyBorder="1"/>
    <xf numFmtId="9" fontId="8" fillId="0" borderId="17" xfId="0" applyNumberFormat="1" applyFont="1" applyBorder="1" applyAlignment="1">
      <alignment horizontal="left" wrapText="1"/>
    </xf>
    <xf numFmtId="43" fontId="3" fillId="0" borderId="17" xfId="1" applyFont="1" applyBorder="1"/>
    <xf numFmtId="10" fontId="7" fillId="2" borderId="31" xfId="2" applyNumberFormat="1" applyFont="1" applyFill="1" applyBorder="1"/>
    <xf numFmtId="0" fontId="5" fillId="2" borderId="32" xfId="0" applyFont="1" applyFill="1" applyBorder="1" applyAlignment="1">
      <alignment wrapText="1"/>
    </xf>
    <xf numFmtId="43" fontId="7" fillId="2" borderId="30" xfId="1" applyFont="1" applyFill="1" applyBorder="1"/>
    <xf numFmtId="9" fontId="3" fillId="0" borderId="0" xfId="2" applyFont="1" applyAlignment="1">
      <alignment horizontal="left"/>
    </xf>
    <xf numFmtId="4" fontId="3" fillId="2" borderId="3" xfId="1" applyNumberFormat="1" applyFont="1" applyFill="1" applyBorder="1" applyAlignment="1">
      <alignment vertical="center"/>
    </xf>
    <xf numFmtId="9" fontId="3" fillId="3" borderId="37" xfId="2" applyFont="1" applyFill="1" applyBorder="1"/>
    <xf numFmtId="9" fontId="3" fillId="3" borderId="38" xfId="2" applyFont="1" applyFill="1" applyBorder="1"/>
    <xf numFmtId="4" fontId="7" fillId="2" borderId="39" xfId="0" applyNumberFormat="1" applyFont="1" applyFill="1" applyBorder="1"/>
    <xf numFmtId="164" fontId="3" fillId="0" borderId="0" xfId="0" applyNumberFormat="1" applyFont="1"/>
    <xf numFmtId="0" fontId="3" fillId="3" borderId="34" xfId="0" applyFont="1" applyFill="1" applyBorder="1" applyAlignment="1">
      <alignment wrapText="1"/>
    </xf>
    <xf numFmtId="9" fontId="3" fillId="3" borderId="34" xfId="0" applyNumberFormat="1" applyFont="1" applyFill="1" applyBorder="1" applyAlignment="1">
      <alignment horizontal="center"/>
    </xf>
    <xf numFmtId="4" fontId="3" fillId="2" borderId="25" xfId="1" applyNumberFormat="1" applyFont="1" applyFill="1" applyBorder="1" applyAlignment="1">
      <alignment vertical="center"/>
    </xf>
    <xf numFmtId="4" fontId="3" fillId="2" borderId="5" xfId="1" applyNumberFormat="1" applyFont="1" applyFill="1" applyBorder="1" applyAlignment="1">
      <alignment vertical="center"/>
    </xf>
    <xf numFmtId="4" fontId="3" fillId="2" borderId="18" xfId="1" applyNumberFormat="1" applyFont="1" applyFill="1" applyBorder="1" applyAlignment="1">
      <alignment vertical="center"/>
    </xf>
    <xf numFmtId="0" fontId="3" fillId="3" borderId="40" xfId="0" applyFont="1" applyFill="1" applyBorder="1" applyAlignment="1">
      <alignment vertical="center" wrapText="1"/>
    </xf>
    <xf numFmtId="0" fontId="3" fillId="3" borderId="34" xfId="0" applyFont="1" applyFill="1" applyBorder="1" applyAlignment="1">
      <alignment vertical="center" wrapText="1"/>
    </xf>
    <xf numFmtId="165" fontId="3" fillId="3" borderId="0" xfId="0" applyNumberFormat="1" applyFont="1" applyFill="1"/>
    <xf numFmtId="0" fontId="10" fillId="0" borderId="0" xfId="0" applyFont="1" applyAlignment="1">
      <alignment vertical="center"/>
    </xf>
    <xf numFmtId="0" fontId="3" fillId="0" borderId="32" xfId="0" applyFont="1" applyBorder="1" applyAlignment="1">
      <alignment horizontal="left" wrapText="1"/>
    </xf>
    <xf numFmtId="0" fontId="3" fillId="0" borderId="35" xfId="0" applyFont="1" applyBorder="1" applyAlignment="1">
      <alignment horizontal="left" wrapText="1"/>
    </xf>
    <xf numFmtId="0" fontId="3" fillId="0" borderId="39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8" fillId="2" borderId="34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left" wrapText="1"/>
    </xf>
    <xf numFmtId="0" fontId="8" fillId="2" borderId="21" xfId="0" applyFont="1" applyFill="1" applyBorder="1" applyAlignment="1">
      <alignment horizontal="left" wrapText="1"/>
    </xf>
    <xf numFmtId="0" fontId="10" fillId="4" borderId="0" xfId="0" applyFont="1" applyFill="1" applyAlignment="1">
      <alignment horizontal="center" vertical="center" wrapText="1"/>
    </xf>
    <xf numFmtId="0" fontId="8" fillId="2" borderId="43" xfId="0" applyFont="1" applyFill="1" applyBorder="1" applyAlignment="1">
      <alignment horizontal="left" vertical="center" wrapText="1"/>
    </xf>
    <xf numFmtId="0" fontId="8" fillId="2" borderId="44" xfId="0" applyFont="1" applyFill="1" applyBorder="1" applyAlignment="1">
      <alignment horizontal="left" vertical="center" wrapText="1"/>
    </xf>
    <xf numFmtId="0" fontId="3" fillId="0" borderId="36" xfId="0" applyFont="1" applyBorder="1" applyAlignment="1">
      <alignment horizontal="left" wrapText="1"/>
    </xf>
    <xf numFmtId="0" fontId="5" fillId="2" borderId="32" xfId="0" applyFont="1" applyFill="1" applyBorder="1" applyAlignment="1">
      <alignment horizontal="left"/>
    </xf>
    <xf numFmtId="0" fontId="5" fillId="2" borderId="39" xfId="0" applyFont="1" applyFill="1" applyBorder="1" applyAlignment="1">
      <alignment horizontal="left"/>
    </xf>
    <xf numFmtId="0" fontId="7" fillId="2" borderId="41" xfId="0" applyFont="1" applyFill="1" applyBorder="1" applyAlignment="1">
      <alignment horizontal="left" vertical="center" wrapText="1"/>
    </xf>
    <xf numFmtId="0" fontId="7" fillId="2" borderId="42" xfId="0" applyFont="1" applyFill="1" applyBorder="1" applyAlignment="1">
      <alignment horizontal="left" vertical="center" wrapText="1"/>
    </xf>
    <xf numFmtId="0" fontId="7" fillId="2" borderId="26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vertical="center" wrapText="1"/>
    </xf>
    <xf numFmtId="0" fontId="8" fillId="2" borderId="34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0CFB1-9B76-4528-AFDA-BA8872851D1C}">
  <sheetPr>
    <pageSetUpPr fitToPage="1"/>
  </sheetPr>
  <dimension ref="A1:AM61"/>
  <sheetViews>
    <sheetView topLeftCell="A40" zoomScale="120" zoomScaleNormal="120" workbookViewId="0">
      <selection activeCell="A52" sqref="A52:A55"/>
    </sheetView>
  </sheetViews>
  <sheetFormatPr defaultColWidth="9.140625" defaultRowHeight="12.75" x14ac:dyDescent="0.2"/>
  <cols>
    <col min="1" max="1" width="53.140625" style="2" customWidth="1"/>
    <col min="2" max="2" width="17.85546875" style="2" customWidth="1"/>
    <col min="3" max="3" width="18" style="2" customWidth="1"/>
    <col min="4" max="4" width="17.28515625" style="2" customWidth="1"/>
    <col min="5" max="5" width="32.140625" style="1" customWidth="1"/>
    <col min="6" max="6" width="14.5703125" style="1" bestFit="1" customWidth="1"/>
    <col min="7" max="7" width="18.28515625" style="1" customWidth="1"/>
    <col min="8" max="8" width="13" style="1" customWidth="1"/>
    <col min="9" max="9" width="1.85546875" style="1" customWidth="1"/>
    <col min="10" max="10" width="14.5703125" style="1" bestFit="1" customWidth="1"/>
    <col min="11" max="39" width="9.140625" style="1"/>
    <col min="40" max="16384" width="9.140625" style="2"/>
  </cols>
  <sheetData>
    <row r="1" spans="1:5" s="1" customFormat="1" ht="21" customHeight="1" x14ac:dyDescent="0.2">
      <c r="A1" s="33" t="s">
        <v>27</v>
      </c>
      <c r="B1" s="10"/>
      <c r="C1" s="10"/>
      <c r="D1" s="10"/>
    </row>
    <row r="2" spans="1:5" s="1" customFormat="1" ht="16.5" customHeight="1" x14ac:dyDescent="0.2">
      <c r="A2" s="39" t="s">
        <v>8</v>
      </c>
      <c r="B2" s="10"/>
      <c r="C2" s="10"/>
      <c r="D2" s="10"/>
    </row>
    <row r="3" spans="1:5" s="1" customFormat="1" ht="16.5" customHeight="1" x14ac:dyDescent="0.2">
      <c r="A3" s="39" t="s">
        <v>9</v>
      </c>
      <c r="B3" s="10"/>
      <c r="C3" s="10"/>
      <c r="D3" s="10"/>
    </row>
    <row r="4" spans="1:5" s="1" customFormat="1" ht="18" customHeight="1" thickBot="1" x14ac:dyDescent="0.25">
      <c r="A4" s="54" t="s">
        <v>28</v>
      </c>
      <c r="B4" s="10"/>
      <c r="C4" s="10"/>
      <c r="D4" s="38" t="s">
        <v>7</v>
      </c>
    </row>
    <row r="5" spans="1:5" s="1" customFormat="1" ht="21.75" customHeight="1" x14ac:dyDescent="0.2">
      <c r="A5" s="118" t="s">
        <v>2</v>
      </c>
      <c r="B5" s="120" t="s">
        <v>3</v>
      </c>
      <c r="C5" s="120" t="s">
        <v>4</v>
      </c>
      <c r="D5" s="122"/>
    </row>
    <row r="6" spans="1:5" s="1" customFormat="1" ht="25.5" x14ac:dyDescent="0.2">
      <c r="A6" s="119"/>
      <c r="B6" s="121"/>
      <c r="C6" s="19" t="s">
        <v>5</v>
      </c>
      <c r="D6" s="20" t="s">
        <v>6</v>
      </c>
    </row>
    <row r="7" spans="1:5" s="1" customFormat="1" ht="27" customHeight="1" x14ac:dyDescent="0.2">
      <c r="A7" s="13" t="s">
        <v>10</v>
      </c>
      <c r="B7" s="11">
        <v>936925136</v>
      </c>
      <c r="C7" s="11">
        <v>796388999</v>
      </c>
      <c r="D7" s="17">
        <v>140536137</v>
      </c>
      <c r="E7" s="18" t="s">
        <v>12</v>
      </c>
    </row>
    <row r="8" spans="1:5" s="1" customFormat="1" ht="15" customHeight="1" x14ac:dyDescent="0.2">
      <c r="A8" s="13" t="s">
        <v>11</v>
      </c>
      <c r="B8" s="12">
        <v>1202790396</v>
      </c>
      <c r="C8" s="12">
        <v>1202790396</v>
      </c>
      <c r="D8" s="14"/>
    </row>
    <row r="9" spans="1:5" s="1" customFormat="1" ht="17.25" customHeight="1" thickBot="1" x14ac:dyDescent="0.25">
      <c r="A9" s="15" t="s">
        <v>13</v>
      </c>
      <c r="B9" s="16">
        <f>B7+B8</f>
        <v>2139715532</v>
      </c>
      <c r="C9" s="16">
        <f>C7+C8</f>
        <v>1999179395</v>
      </c>
      <c r="D9" s="24">
        <f>D7</f>
        <v>140536137</v>
      </c>
    </row>
    <row r="10" spans="1:5" s="1" customFormat="1" ht="13.5" thickBot="1" x14ac:dyDescent="0.25">
      <c r="A10" s="2"/>
      <c r="B10" s="2"/>
      <c r="C10" s="2"/>
      <c r="D10" s="2"/>
    </row>
    <row r="11" spans="1:5" s="1" customFormat="1" ht="15.75" customHeight="1" x14ac:dyDescent="0.2">
      <c r="A11" s="4" t="s">
        <v>14</v>
      </c>
      <c r="B11" s="5">
        <v>3145199578</v>
      </c>
      <c r="C11" s="3"/>
      <c r="D11" s="3"/>
    </row>
    <row r="12" spans="1:5" s="1" customFormat="1" ht="15.75" customHeight="1" x14ac:dyDescent="0.2">
      <c r="A12" s="6" t="s">
        <v>15</v>
      </c>
      <c r="B12" s="7">
        <v>898874068</v>
      </c>
      <c r="C12" s="3"/>
      <c r="D12" s="3"/>
    </row>
    <row r="13" spans="1:5" s="1" customFormat="1" ht="16.5" customHeight="1" thickBot="1" x14ac:dyDescent="0.25">
      <c r="A13" s="8" t="s">
        <v>17</v>
      </c>
      <c r="B13" s="9">
        <f>B11+B12</f>
        <v>4044073646</v>
      </c>
      <c r="C13" s="3"/>
      <c r="D13" s="3"/>
    </row>
    <row r="14" spans="1:5" s="1" customFormat="1" ht="13.5" thickBot="1" x14ac:dyDescent="0.25">
      <c r="A14" s="2"/>
      <c r="B14" s="3"/>
      <c r="C14" s="3"/>
      <c r="D14" s="3"/>
    </row>
    <row r="15" spans="1:5" s="1" customFormat="1" ht="25.5" x14ac:dyDescent="0.2">
      <c r="A15" s="34" t="s">
        <v>16</v>
      </c>
      <c r="B15" s="36">
        <f>B9+B13</f>
        <v>6183789178</v>
      </c>
      <c r="C15" s="2"/>
      <c r="D15" s="2"/>
    </row>
    <row r="16" spans="1:5" s="1" customFormat="1" ht="26.25" thickBot="1" x14ac:dyDescent="0.25">
      <c r="A16" s="35" t="s">
        <v>18</v>
      </c>
      <c r="B16" s="37">
        <f>B13+B7</f>
        <v>4980998782</v>
      </c>
      <c r="C16" s="2"/>
      <c r="D16" s="2"/>
    </row>
    <row r="17" spans="1:4" s="1" customFormat="1" ht="13.5" thickBot="1" x14ac:dyDescent="0.25">
      <c r="A17" s="2"/>
      <c r="B17" s="2"/>
      <c r="C17" s="2"/>
      <c r="D17" s="2"/>
    </row>
    <row r="18" spans="1:4" s="1" customFormat="1" ht="15" customHeight="1" x14ac:dyDescent="0.2">
      <c r="A18" s="123" t="s">
        <v>31</v>
      </c>
      <c r="B18" s="57">
        <f>B16*B19</f>
        <v>498099878.20000005</v>
      </c>
      <c r="D18" s="2"/>
    </row>
    <row r="19" spans="1:4" s="1" customFormat="1" ht="15.75" customHeight="1" x14ac:dyDescent="0.2">
      <c r="A19" s="124"/>
      <c r="B19" s="58">
        <v>0.1</v>
      </c>
      <c r="C19" s="2"/>
      <c r="D19" s="2"/>
    </row>
    <row r="20" spans="1:4" s="1" customFormat="1" ht="15.75" customHeight="1" x14ac:dyDescent="0.2">
      <c r="A20" s="59" t="s">
        <v>32</v>
      </c>
      <c r="B20" s="60">
        <f>D9</f>
        <v>140536137</v>
      </c>
      <c r="C20" s="2"/>
      <c r="D20" s="2"/>
    </row>
    <row r="21" spans="1:4" s="1" customFormat="1" ht="20.25" customHeight="1" thickBot="1" x14ac:dyDescent="0.25">
      <c r="A21" s="61" t="s">
        <v>33</v>
      </c>
      <c r="B21" s="56">
        <f>B18-B20</f>
        <v>357563741.20000005</v>
      </c>
      <c r="C21" s="67"/>
      <c r="D21" s="2"/>
    </row>
    <row r="22" spans="1:4" s="1" customFormat="1" ht="13.5" thickBot="1" x14ac:dyDescent="0.25">
      <c r="A22" s="30"/>
      <c r="B22" s="31"/>
      <c r="C22" s="2"/>
      <c r="D22" s="2"/>
    </row>
    <row r="23" spans="1:4" s="1" customFormat="1" ht="26.25" thickBot="1" x14ac:dyDescent="0.25">
      <c r="A23" s="51" t="s">
        <v>25</v>
      </c>
      <c r="B23" s="46">
        <f>B24+B25</f>
        <v>200000000</v>
      </c>
      <c r="C23" s="29"/>
      <c r="D23" s="2"/>
    </row>
    <row r="24" spans="1:4" s="1" customFormat="1" ht="51" x14ac:dyDescent="0.2">
      <c r="A24" s="45" t="s">
        <v>23</v>
      </c>
      <c r="B24" s="42">
        <v>100000000</v>
      </c>
      <c r="C24" s="29"/>
      <c r="D24" s="2"/>
    </row>
    <row r="25" spans="1:4" s="1" customFormat="1" ht="26.25" thickBot="1" x14ac:dyDescent="0.25">
      <c r="A25" s="32" t="s">
        <v>24</v>
      </c>
      <c r="B25" s="41">
        <v>100000000</v>
      </c>
      <c r="C25" s="29"/>
      <c r="D25" s="2"/>
    </row>
    <row r="26" spans="1:4" s="1" customFormat="1" ht="13.5" thickBot="1" x14ac:dyDescent="0.25">
      <c r="A26" s="50"/>
      <c r="B26" s="55"/>
      <c r="C26" s="27"/>
      <c r="D26" s="2"/>
    </row>
    <row r="27" spans="1:4" s="1" customFormat="1" ht="25.5" x14ac:dyDescent="0.2">
      <c r="A27" s="85" t="s">
        <v>45</v>
      </c>
      <c r="B27" s="86">
        <f>SUM(B28:B30)</f>
        <v>158000000</v>
      </c>
      <c r="C27" s="3"/>
      <c r="D27" s="2"/>
    </row>
    <row r="28" spans="1:4" s="1" customFormat="1" ht="30.75" customHeight="1" x14ac:dyDescent="0.2">
      <c r="A28" s="40" t="s">
        <v>94</v>
      </c>
      <c r="B28" s="89">
        <v>105900402.90000001</v>
      </c>
      <c r="C28" s="44"/>
      <c r="D28" s="2"/>
    </row>
    <row r="29" spans="1:4" s="1" customFormat="1" ht="25.5" x14ac:dyDescent="0.2">
      <c r="A29" s="40" t="s">
        <v>87</v>
      </c>
      <c r="B29" s="89">
        <v>30000000</v>
      </c>
      <c r="C29" s="29"/>
      <c r="D29" s="2"/>
    </row>
    <row r="30" spans="1:4" s="1" customFormat="1" x14ac:dyDescent="0.2">
      <c r="A30" s="40" t="s">
        <v>88</v>
      </c>
      <c r="B30" s="89">
        <v>22099597.099999998</v>
      </c>
      <c r="C30" s="29"/>
      <c r="D30" s="2"/>
    </row>
    <row r="31" spans="1:4" s="1" customFormat="1" ht="26.25" thickBot="1" x14ac:dyDescent="0.25">
      <c r="A31" s="87" t="s">
        <v>43</v>
      </c>
      <c r="B31" s="88">
        <f>B23+B27</f>
        <v>358000000</v>
      </c>
      <c r="C31" s="29"/>
      <c r="D31" s="2"/>
    </row>
    <row r="32" spans="1:4" s="1" customFormat="1" ht="13.5" thickBot="1" x14ac:dyDescent="0.25">
      <c r="A32" s="52"/>
      <c r="B32" s="68">
        <f>B31/B21</f>
        <v>1.0012200867977716</v>
      </c>
      <c r="C32" s="29" t="s">
        <v>34</v>
      </c>
      <c r="D32" s="2"/>
    </row>
    <row r="33" spans="1:9" s="1" customFormat="1" ht="15.75" customHeight="1" thickBot="1" x14ac:dyDescent="0.25">
      <c r="A33" s="22"/>
      <c r="B33" s="2"/>
      <c r="C33" s="2"/>
      <c r="D33" s="2"/>
    </row>
    <row r="34" spans="1:9" s="1" customFormat="1" ht="21.75" customHeight="1" x14ac:dyDescent="0.2">
      <c r="A34" s="69" t="s">
        <v>26</v>
      </c>
      <c r="B34" s="70">
        <v>2024</v>
      </c>
      <c r="C34" s="70">
        <v>2025</v>
      </c>
      <c r="D34" s="71">
        <v>2026</v>
      </c>
    </row>
    <row r="35" spans="1:9" s="1" customFormat="1" ht="16.5" customHeight="1" x14ac:dyDescent="0.25">
      <c r="A35" s="72" t="s">
        <v>19</v>
      </c>
      <c r="B35" s="21">
        <v>663311815</v>
      </c>
      <c r="C35" s="47">
        <v>695407548</v>
      </c>
      <c r="D35" s="47">
        <v>706106126</v>
      </c>
    </row>
    <row r="36" spans="1:9" s="1" customFormat="1" ht="15" customHeight="1" x14ac:dyDescent="0.2">
      <c r="A36" s="73" t="s">
        <v>20</v>
      </c>
      <c r="B36" s="21" t="s">
        <v>1</v>
      </c>
      <c r="C36" s="47">
        <v>756658672</v>
      </c>
      <c r="D36" s="47">
        <v>1525471546</v>
      </c>
    </row>
    <row r="37" spans="1:9" s="1" customFormat="1" ht="15" customHeight="1" x14ac:dyDescent="0.2">
      <c r="A37" s="74" t="s">
        <v>21</v>
      </c>
      <c r="B37" s="21"/>
      <c r="C37" s="47"/>
      <c r="D37" s="75">
        <f>C8</f>
        <v>1202790396</v>
      </c>
    </row>
    <row r="38" spans="1:9" s="1" customFormat="1" ht="25.5" x14ac:dyDescent="0.2">
      <c r="A38" s="76" t="s">
        <v>99</v>
      </c>
      <c r="B38" s="21" t="s">
        <v>1</v>
      </c>
      <c r="C38" s="48">
        <f>C36-C35</f>
        <v>61251124</v>
      </c>
      <c r="D38" s="77">
        <f>D36-D35</f>
        <v>819365420</v>
      </c>
      <c r="F38" s="81"/>
    </row>
    <row r="39" spans="1:9" s="1" customFormat="1" ht="25.5" x14ac:dyDescent="0.2">
      <c r="A39" s="78" t="s">
        <v>42</v>
      </c>
      <c r="B39" s="49"/>
      <c r="C39" s="79"/>
      <c r="D39" s="80">
        <f>B49</f>
        <v>421470601.57894737</v>
      </c>
      <c r="E39" s="54"/>
      <c r="F39" s="82"/>
      <c r="G39" s="83"/>
      <c r="H39" s="54"/>
      <c r="I39" s="54"/>
    </row>
    <row r="40" spans="1:9" s="1" customFormat="1" ht="39" customHeight="1" x14ac:dyDescent="0.2">
      <c r="A40" s="40" t="s">
        <v>22</v>
      </c>
      <c r="B40" s="49"/>
      <c r="C40" s="26"/>
      <c r="D40" s="26">
        <f>D38-D39</f>
        <v>397894818.42105263</v>
      </c>
      <c r="F40" s="25"/>
    </row>
    <row r="41" spans="1:9" s="1" customFormat="1" ht="19.5" customHeight="1" thickBot="1" x14ac:dyDescent="0.25">
      <c r="A41" s="43"/>
      <c r="B41" s="2"/>
      <c r="C41" s="3"/>
      <c r="D41" s="3"/>
      <c r="E41" s="23"/>
      <c r="G41" s="25"/>
    </row>
    <row r="42" spans="1:9" s="1" customFormat="1" ht="13.5" thickBot="1" x14ac:dyDescent="0.25">
      <c r="A42" s="53" t="s">
        <v>35</v>
      </c>
      <c r="B42" s="53"/>
      <c r="C42" s="3"/>
      <c r="D42" s="3"/>
      <c r="E42" s="23"/>
      <c r="G42" s="25"/>
    </row>
    <row r="43" spans="1:9" s="1" customFormat="1" x14ac:dyDescent="0.2">
      <c r="A43" s="40" t="s">
        <v>36</v>
      </c>
      <c r="B43" s="64">
        <v>1202790396</v>
      </c>
      <c r="C43" s="3"/>
      <c r="D43" s="3"/>
      <c r="E43" s="23"/>
      <c r="G43" s="25"/>
    </row>
    <row r="44" spans="1:9" s="1" customFormat="1" x14ac:dyDescent="0.2">
      <c r="A44" s="40" t="s">
        <v>37</v>
      </c>
      <c r="B44" s="63">
        <f>-B9*0.3</f>
        <v>-641914659.60000002</v>
      </c>
      <c r="C44" s="3"/>
      <c r="D44" s="3"/>
      <c r="E44" s="23"/>
      <c r="G44" s="25"/>
    </row>
    <row r="45" spans="1:9" s="1" customFormat="1" x14ac:dyDescent="0.2">
      <c r="A45" s="40" t="s">
        <v>38</v>
      </c>
      <c r="B45" s="63">
        <f>-B9*0.02</f>
        <v>-42794310.640000001</v>
      </c>
      <c r="C45" s="3"/>
      <c r="D45" s="3"/>
      <c r="E45" s="23"/>
      <c r="G45" s="25"/>
    </row>
    <row r="46" spans="1:9" s="1" customFormat="1" x14ac:dyDescent="0.2">
      <c r="A46" s="40" t="s">
        <v>44</v>
      </c>
      <c r="B46" s="63">
        <f>-B9*0.015</f>
        <v>-32095732.98</v>
      </c>
      <c r="C46" s="3"/>
      <c r="D46" s="3"/>
      <c r="E46" s="23"/>
      <c r="G46" s="25"/>
    </row>
    <row r="47" spans="1:9" s="1" customFormat="1" x14ac:dyDescent="0.2">
      <c r="A47" s="40" t="s">
        <v>39</v>
      </c>
      <c r="B47" s="63">
        <f>-B9*0.04</f>
        <v>-85588621.280000001</v>
      </c>
      <c r="C47" s="3"/>
      <c r="D47" s="3"/>
      <c r="E47" s="23"/>
      <c r="G47" s="25"/>
    </row>
    <row r="48" spans="1:9" s="1" customFormat="1" x14ac:dyDescent="0.2">
      <c r="A48" s="40" t="s">
        <v>40</v>
      </c>
      <c r="B48" s="63">
        <f>B43+B44+B45+B46+B47</f>
        <v>400397071.5</v>
      </c>
      <c r="C48" s="3"/>
      <c r="D48" s="3"/>
      <c r="E48" s="23"/>
      <c r="G48" s="25"/>
    </row>
    <row r="49" spans="1:7" s="1" customFormat="1" x14ac:dyDescent="0.2">
      <c r="A49" s="40" t="s">
        <v>41</v>
      </c>
      <c r="B49" s="84">
        <f>B48*100/95</f>
        <v>421470601.57894737</v>
      </c>
      <c r="C49" s="3"/>
      <c r="D49" s="3"/>
      <c r="E49" s="23"/>
      <c r="G49" s="25"/>
    </row>
    <row r="50" spans="1:7" s="1" customFormat="1" x14ac:dyDescent="0.2">
      <c r="A50" s="40" t="s">
        <v>109</v>
      </c>
      <c r="B50" s="65">
        <f>D55/B49</f>
        <v>1</v>
      </c>
      <c r="C50" s="3"/>
      <c r="D50" s="3"/>
      <c r="E50" s="23"/>
      <c r="G50" s="25"/>
    </row>
    <row r="51" spans="1:7" s="1" customFormat="1" ht="13.5" thickBot="1" x14ac:dyDescent="0.25">
      <c r="A51" s="2"/>
      <c r="B51" s="2"/>
      <c r="C51" s="3"/>
      <c r="D51" s="3"/>
      <c r="E51" s="23"/>
      <c r="G51" s="62"/>
    </row>
    <row r="52" spans="1:7" s="1" customFormat="1" ht="54.75" customHeight="1" x14ac:dyDescent="0.2">
      <c r="A52" s="123" t="s">
        <v>100</v>
      </c>
      <c r="B52" s="126" t="s">
        <v>101</v>
      </c>
      <c r="C52" s="126"/>
      <c r="D52" s="101">
        <f>B49-D53-D54</f>
        <v>350032689.66797495</v>
      </c>
      <c r="E52" s="112" t="s">
        <v>106</v>
      </c>
    </row>
    <row r="53" spans="1:7" s="1" customFormat="1" ht="106.15" customHeight="1" x14ac:dyDescent="0.2">
      <c r="A53" s="124"/>
      <c r="B53" s="127" t="s">
        <v>95</v>
      </c>
      <c r="C53" s="128"/>
      <c r="D53" s="109">
        <v>14818559.110972401</v>
      </c>
      <c r="E53" s="106" t="s">
        <v>102</v>
      </c>
    </row>
    <row r="54" spans="1:7" s="1" customFormat="1" ht="41.25" customHeight="1" thickBot="1" x14ac:dyDescent="0.25">
      <c r="A54" s="124"/>
      <c r="B54" s="131" t="s">
        <v>29</v>
      </c>
      <c r="C54" s="132"/>
      <c r="D54" s="110">
        <f>F54*E54</f>
        <v>56619352.799999997</v>
      </c>
      <c r="E54" s="107">
        <v>0.3</v>
      </c>
      <c r="F54" s="25">
        <v>188731176</v>
      </c>
    </row>
    <row r="55" spans="1:7" s="1" customFormat="1" ht="18" customHeight="1" thickBot="1" x14ac:dyDescent="0.25">
      <c r="A55" s="125"/>
      <c r="B55" s="129" t="s">
        <v>0</v>
      </c>
      <c r="C55" s="130"/>
      <c r="D55" s="104">
        <f>D52+D53+D54</f>
        <v>421470601.57894737</v>
      </c>
    </row>
    <row r="56" spans="1:7" s="1" customFormat="1" ht="15" customHeight="1" thickBot="1" x14ac:dyDescent="0.25">
      <c r="A56" s="115" t="s">
        <v>30</v>
      </c>
      <c r="B56" s="116"/>
      <c r="C56" s="117"/>
      <c r="D56" s="103">
        <f>D55/D39</f>
        <v>1</v>
      </c>
    </row>
    <row r="57" spans="1:7" s="1" customFormat="1" x14ac:dyDescent="0.2">
      <c r="A57" s="2"/>
      <c r="B57" s="2"/>
      <c r="C57" s="2"/>
      <c r="D57" s="27"/>
      <c r="E57" s="28"/>
    </row>
    <row r="59" spans="1:7" x14ac:dyDescent="0.2">
      <c r="D59" s="105"/>
    </row>
    <row r="61" spans="1:7" x14ac:dyDescent="0.2">
      <c r="B61" s="66"/>
    </row>
  </sheetData>
  <mergeCells count="10">
    <mergeCell ref="A56:C56"/>
    <mergeCell ref="A5:A6"/>
    <mergeCell ref="B5:B6"/>
    <mergeCell ref="C5:D5"/>
    <mergeCell ref="A52:A55"/>
    <mergeCell ref="B52:C52"/>
    <mergeCell ref="B53:C53"/>
    <mergeCell ref="A18:A19"/>
    <mergeCell ref="B55:C55"/>
    <mergeCell ref="B54:C54"/>
  </mergeCells>
  <pageMargins left="0.25" right="0.25" top="0.75" bottom="0.75" header="0.3" footer="0.3"/>
  <pageSetup paperSize="9" scale="7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325E7-9C7D-4047-97FB-102EEF99CC5C}">
  <sheetPr>
    <pageSetUpPr fitToPage="1"/>
  </sheetPr>
  <dimension ref="A1:AL61"/>
  <sheetViews>
    <sheetView tabSelected="1" topLeftCell="A49" zoomScale="120" zoomScaleNormal="120" workbookViewId="0">
      <selection activeCell="A59" sqref="A59:E59"/>
    </sheetView>
  </sheetViews>
  <sheetFormatPr defaultColWidth="9.140625" defaultRowHeight="12.75" x14ac:dyDescent="0.2"/>
  <cols>
    <col min="1" max="1" width="54.85546875" style="2" customWidth="1"/>
    <col min="2" max="2" width="17.85546875" style="2" customWidth="1"/>
    <col min="3" max="3" width="18" style="2" customWidth="1"/>
    <col min="4" max="4" width="17.28515625" style="2" customWidth="1"/>
    <col min="5" max="5" width="31.7109375" style="1" customWidth="1"/>
    <col min="6" max="6" width="18.28515625" style="1" customWidth="1"/>
    <col min="7" max="7" width="16.28515625" style="1" customWidth="1"/>
    <col min="8" max="8" width="1.85546875" style="1" customWidth="1"/>
    <col min="9" max="9" width="14.5703125" style="1" bestFit="1" customWidth="1"/>
    <col min="10" max="38" width="9.140625" style="1"/>
    <col min="39" max="16384" width="9.140625" style="2"/>
  </cols>
  <sheetData>
    <row r="1" spans="1:5" s="1" customFormat="1" ht="21" customHeight="1" x14ac:dyDescent="0.2">
      <c r="A1" s="33" t="s">
        <v>46</v>
      </c>
      <c r="B1" s="10"/>
      <c r="C1" s="10"/>
      <c r="D1" s="10"/>
    </row>
    <row r="2" spans="1:5" s="1" customFormat="1" ht="16.5" customHeight="1" x14ac:dyDescent="0.2">
      <c r="A2" s="39" t="s">
        <v>47</v>
      </c>
      <c r="B2" s="10"/>
      <c r="C2" s="10"/>
      <c r="D2" s="10"/>
    </row>
    <row r="3" spans="1:5" s="1" customFormat="1" ht="16.5" customHeight="1" x14ac:dyDescent="0.2">
      <c r="A3" s="39" t="s">
        <v>48</v>
      </c>
      <c r="B3" s="10"/>
      <c r="C3" s="10"/>
      <c r="D3" s="10"/>
    </row>
    <row r="4" spans="1:5" s="1" customFormat="1" ht="18" customHeight="1" thickBot="1" x14ac:dyDescent="0.25">
      <c r="A4" s="54" t="s">
        <v>49</v>
      </c>
      <c r="B4" s="10"/>
      <c r="C4" s="10"/>
      <c r="D4" s="38" t="s">
        <v>7</v>
      </c>
    </row>
    <row r="5" spans="1:5" s="1" customFormat="1" ht="21.75" customHeight="1" x14ac:dyDescent="0.2">
      <c r="A5" s="118" t="s">
        <v>50</v>
      </c>
      <c r="B5" s="120" t="s">
        <v>51</v>
      </c>
      <c r="C5" s="120" t="s">
        <v>52</v>
      </c>
      <c r="D5" s="122"/>
    </row>
    <row r="6" spans="1:5" s="1" customFormat="1" ht="25.5" x14ac:dyDescent="0.2">
      <c r="A6" s="119"/>
      <c r="B6" s="121"/>
      <c r="C6" s="19" t="s">
        <v>54</v>
      </c>
      <c r="D6" s="20" t="s">
        <v>53</v>
      </c>
    </row>
    <row r="7" spans="1:5" s="1" customFormat="1" ht="27" customHeight="1" x14ac:dyDescent="0.2">
      <c r="A7" s="13" t="s">
        <v>56</v>
      </c>
      <c r="B7" s="11">
        <v>936925136</v>
      </c>
      <c r="C7" s="11">
        <v>796388999</v>
      </c>
      <c r="D7" s="17">
        <v>140536137</v>
      </c>
      <c r="E7" s="18" t="s">
        <v>55</v>
      </c>
    </row>
    <row r="8" spans="1:5" s="1" customFormat="1" ht="15" customHeight="1" x14ac:dyDescent="0.2">
      <c r="A8" s="13" t="s">
        <v>57</v>
      </c>
      <c r="B8" s="12">
        <v>1202790396</v>
      </c>
      <c r="C8" s="12">
        <v>1202790396</v>
      </c>
      <c r="D8" s="14"/>
    </row>
    <row r="9" spans="1:5" s="1" customFormat="1" ht="17.25" customHeight="1" thickBot="1" x14ac:dyDescent="0.25">
      <c r="A9" s="15" t="s">
        <v>58</v>
      </c>
      <c r="B9" s="16">
        <f>B7+B8</f>
        <v>2139715532</v>
      </c>
      <c r="C9" s="16">
        <f>C7+C8</f>
        <v>1999179395</v>
      </c>
      <c r="D9" s="24">
        <f>D7</f>
        <v>140536137</v>
      </c>
    </row>
    <row r="10" spans="1:5" s="1" customFormat="1" ht="13.5" thickBot="1" x14ac:dyDescent="0.25">
      <c r="A10" s="2"/>
      <c r="B10" s="2"/>
      <c r="C10" s="2"/>
      <c r="D10" s="2"/>
    </row>
    <row r="11" spans="1:5" s="1" customFormat="1" ht="15.75" customHeight="1" x14ac:dyDescent="0.2">
      <c r="A11" s="4" t="s">
        <v>59</v>
      </c>
      <c r="B11" s="5">
        <v>3145199578</v>
      </c>
      <c r="C11" s="3"/>
      <c r="D11" s="3"/>
    </row>
    <row r="12" spans="1:5" s="1" customFormat="1" ht="15.75" customHeight="1" x14ac:dyDescent="0.2">
      <c r="A12" s="6" t="s">
        <v>60</v>
      </c>
      <c r="B12" s="7">
        <v>898874068</v>
      </c>
      <c r="C12" s="3"/>
      <c r="D12" s="3"/>
    </row>
    <row r="13" spans="1:5" s="1" customFormat="1" ht="16.5" customHeight="1" thickBot="1" x14ac:dyDescent="0.25">
      <c r="A13" s="8" t="s">
        <v>61</v>
      </c>
      <c r="B13" s="9">
        <f>B11+B12</f>
        <v>4044073646</v>
      </c>
      <c r="C13" s="3"/>
      <c r="D13" s="3"/>
    </row>
    <row r="14" spans="1:5" s="1" customFormat="1" ht="13.5" thickBot="1" x14ac:dyDescent="0.25">
      <c r="A14" s="2"/>
      <c r="B14" s="3"/>
      <c r="C14" s="3"/>
      <c r="D14" s="3"/>
    </row>
    <row r="15" spans="1:5" s="1" customFormat="1" ht="25.5" x14ac:dyDescent="0.2">
      <c r="A15" s="34" t="s">
        <v>62</v>
      </c>
      <c r="B15" s="36">
        <f>B9+B13</f>
        <v>6183789178</v>
      </c>
      <c r="C15" s="2"/>
      <c r="D15" s="2"/>
    </row>
    <row r="16" spans="1:5" s="1" customFormat="1" ht="26.25" thickBot="1" x14ac:dyDescent="0.25">
      <c r="A16" s="35" t="s">
        <v>63</v>
      </c>
      <c r="B16" s="37">
        <f>B13+B7</f>
        <v>4980998782</v>
      </c>
      <c r="C16" s="2"/>
      <c r="D16" s="2"/>
    </row>
    <row r="17" spans="1:4" s="1" customFormat="1" ht="13.5" thickBot="1" x14ac:dyDescent="0.25">
      <c r="A17" s="2"/>
      <c r="B17" s="2"/>
      <c r="C17" s="2"/>
      <c r="D17" s="2"/>
    </row>
    <row r="18" spans="1:4" s="1" customFormat="1" ht="15" customHeight="1" x14ac:dyDescent="0.2">
      <c r="A18" s="123" t="s">
        <v>64</v>
      </c>
      <c r="B18" s="57">
        <f>B16*B19</f>
        <v>498099878.20000005</v>
      </c>
      <c r="D18" s="2"/>
    </row>
    <row r="19" spans="1:4" s="1" customFormat="1" ht="15.75" customHeight="1" x14ac:dyDescent="0.2">
      <c r="A19" s="124"/>
      <c r="B19" s="58">
        <v>0.1</v>
      </c>
      <c r="C19" s="2"/>
      <c r="D19" s="2"/>
    </row>
    <row r="20" spans="1:4" s="1" customFormat="1" ht="15.75" customHeight="1" x14ac:dyDescent="0.2">
      <c r="A20" s="59" t="s">
        <v>65</v>
      </c>
      <c r="B20" s="60">
        <f>D9</f>
        <v>140536137</v>
      </c>
      <c r="C20" s="2"/>
      <c r="D20" s="2"/>
    </row>
    <row r="21" spans="1:4" s="1" customFormat="1" ht="20.25" customHeight="1" thickBot="1" x14ac:dyDescent="0.25">
      <c r="A21" s="61" t="s">
        <v>66</v>
      </c>
      <c r="B21" s="56">
        <f>B18-B20</f>
        <v>357563741.20000005</v>
      </c>
      <c r="C21" s="67"/>
      <c r="D21" s="2"/>
    </row>
    <row r="22" spans="1:4" s="1" customFormat="1" ht="13.5" thickBot="1" x14ac:dyDescent="0.25">
      <c r="A22" s="30"/>
      <c r="B22" s="31"/>
      <c r="C22" s="2"/>
      <c r="D22" s="2"/>
    </row>
    <row r="23" spans="1:4" s="1" customFormat="1" ht="39" thickBot="1" x14ac:dyDescent="0.25">
      <c r="A23" s="51" t="s">
        <v>69</v>
      </c>
      <c r="B23" s="46">
        <f>B24+B25</f>
        <v>200000000</v>
      </c>
      <c r="C23" s="29"/>
      <c r="D23" s="2"/>
    </row>
    <row r="24" spans="1:4" s="1" customFormat="1" ht="36" customHeight="1" x14ac:dyDescent="0.2">
      <c r="A24" s="45" t="s">
        <v>67</v>
      </c>
      <c r="B24" s="42">
        <v>100000000</v>
      </c>
      <c r="C24" s="29"/>
      <c r="D24" s="2"/>
    </row>
    <row r="25" spans="1:4" s="1" customFormat="1" ht="26.25" thickBot="1" x14ac:dyDescent="0.25">
      <c r="A25" s="32" t="s">
        <v>68</v>
      </c>
      <c r="B25" s="41">
        <v>100000000</v>
      </c>
      <c r="C25" s="29"/>
      <c r="D25" s="2"/>
    </row>
    <row r="26" spans="1:4" s="1" customFormat="1" ht="13.5" thickBot="1" x14ac:dyDescent="0.25">
      <c r="A26" s="90"/>
      <c r="B26" s="91"/>
      <c r="C26" s="27"/>
      <c r="D26" s="2"/>
    </row>
    <row r="27" spans="1:4" s="1" customFormat="1" ht="26.25" thickBot="1" x14ac:dyDescent="0.25">
      <c r="A27" s="51" t="s">
        <v>70</v>
      </c>
      <c r="B27" s="46">
        <f>SUM(B28:B30)</f>
        <v>158000000</v>
      </c>
      <c r="C27" s="3"/>
      <c r="D27" s="2"/>
    </row>
    <row r="28" spans="1:4" s="1" customFormat="1" ht="18" customHeight="1" x14ac:dyDescent="0.2">
      <c r="A28" s="93" t="s">
        <v>97</v>
      </c>
      <c r="B28" s="94">
        <v>105900402.90000001</v>
      </c>
      <c r="C28" s="44"/>
      <c r="D28" s="2"/>
    </row>
    <row r="29" spans="1:4" s="1" customFormat="1" ht="19.5" customHeight="1" x14ac:dyDescent="0.2">
      <c r="A29" s="92" t="s">
        <v>71</v>
      </c>
      <c r="B29" s="89">
        <v>30000000</v>
      </c>
      <c r="C29" s="29"/>
      <c r="D29" s="2"/>
    </row>
    <row r="30" spans="1:4" s="1" customFormat="1" ht="15.75" customHeight="1" thickBot="1" x14ac:dyDescent="0.25">
      <c r="A30" s="95" t="s">
        <v>72</v>
      </c>
      <c r="B30" s="96">
        <v>22099597.099999998</v>
      </c>
      <c r="C30" s="29"/>
      <c r="D30" s="2"/>
    </row>
    <row r="31" spans="1:4" s="1" customFormat="1" ht="26.25" thickBot="1" x14ac:dyDescent="0.25">
      <c r="A31" s="98" t="s">
        <v>73</v>
      </c>
      <c r="B31" s="99">
        <f>B23+B27</f>
        <v>358000000</v>
      </c>
      <c r="C31" s="29"/>
      <c r="D31" s="2"/>
    </row>
    <row r="32" spans="1:4" s="1" customFormat="1" ht="13.5" thickBot="1" x14ac:dyDescent="0.25">
      <c r="A32" s="52"/>
      <c r="B32" s="97">
        <f>B31/B21</f>
        <v>1.0012200867977716</v>
      </c>
      <c r="C32" s="100" t="s">
        <v>74</v>
      </c>
      <c r="D32" s="2"/>
    </row>
    <row r="33" spans="1:8" s="1" customFormat="1" ht="15.75" customHeight="1" thickBot="1" x14ac:dyDescent="0.25">
      <c r="A33" s="22"/>
      <c r="B33" s="2"/>
      <c r="C33" s="2"/>
      <c r="D33" s="2"/>
    </row>
    <row r="34" spans="1:8" s="1" customFormat="1" ht="21.75" customHeight="1" x14ac:dyDescent="0.2">
      <c r="A34" s="69" t="s">
        <v>75</v>
      </c>
      <c r="B34" s="70">
        <v>2024</v>
      </c>
      <c r="C34" s="70">
        <v>2025</v>
      </c>
      <c r="D34" s="71">
        <v>2026</v>
      </c>
    </row>
    <row r="35" spans="1:8" s="1" customFormat="1" ht="16.5" customHeight="1" x14ac:dyDescent="0.25">
      <c r="A35" s="72" t="s">
        <v>76</v>
      </c>
      <c r="B35" s="21">
        <v>663311815</v>
      </c>
      <c r="C35" s="47">
        <v>695407548</v>
      </c>
      <c r="D35" s="47">
        <v>706106126</v>
      </c>
    </row>
    <row r="36" spans="1:8" s="1" customFormat="1" ht="15" customHeight="1" x14ac:dyDescent="0.2">
      <c r="A36" s="73" t="s">
        <v>77</v>
      </c>
      <c r="B36" s="21" t="s">
        <v>1</v>
      </c>
      <c r="C36" s="47">
        <v>756658672</v>
      </c>
      <c r="D36" s="47">
        <v>1525471546</v>
      </c>
    </row>
    <row r="37" spans="1:8" s="1" customFormat="1" ht="15" customHeight="1" x14ac:dyDescent="0.2">
      <c r="A37" s="74" t="s">
        <v>78</v>
      </c>
      <c r="B37" s="21"/>
      <c r="C37" s="47"/>
      <c r="D37" s="75">
        <f>C8</f>
        <v>1202790396</v>
      </c>
    </row>
    <row r="38" spans="1:8" s="1" customFormat="1" ht="25.5" x14ac:dyDescent="0.2">
      <c r="A38" s="76" t="s">
        <v>98</v>
      </c>
      <c r="B38" s="21" t="s">
        <v>1</v>
      </c>
      <c r="C38" s="48">
        <f>C36-C35</f>
        <v>61251124</v>
      </c>
      <c r="D38" s="77">
        <f>D36-D35</f>
        <v>819365420</v>
      </c>
    </row>
    <row r="39" spans="1:8" s="1" customFormat="1" ht="25.5" x14ac:dyDescent="0.2">
      <c r="A39" s="78" t="s">
        <v>79</v>
      </c>
      <c r="B39" s="49"/>
      <c r="C39" s="79"/>
      <c r="D39" s="80">
        <f>B49</f>
        <v>421470601.57894737</v>
      </c>
      <c r="E39" s="54"/>
      <c r="F39" s="83"/>
      <c r="G39" s="54"/>
      <c r="H39" s="54"/>
    </row>
    <row r="40" spans="1:8" s="1" customFormat="1" ht="39" customHeight="1" x14ac:dyDescent="0.2">
      <c r="A40" s="40" t="s">
        <v>80</v>
      </c>
      <c r="B40" s="49"/>
      <c r="C40" s="26"/>
      <c r="D40" s="26">
        <f>D38-D39</f>
        <v>397894818.42105263</v>
      </c>
    </row>
    <row r="41" spans="1:8" s="1" customFormat="1" ht="19.5" customHeight="1" thickBot="1" x14ac:dyDescent="0.25">
      <c r="A41" s="43"/>
      <c r="B41" s="2"/>
      <c r="C41" s="3"/>
      <c r="D41" s="3"/>
      <c r="E41" s="23"/>
      <c r="F41" s="25"/>
    </row>
    <row r="42" spans="1:8" s="1" customFormat="1" ht="13.5" thickBot="1" x14ac:dyDescent="0.25">
      <c r="A42" s="53" t="s">
        <v>81</v>
      </c>
      <c r="B42" s="53"/>
      <c r="C42" s="3"/>
      <c r="D42" s="3"/>
      <c r="E42" s="23"/>
      <c r="F42" s="25"/>
    </row>
    <row r="43" spans="1:8" s="1" customFormat="1" x14ac:dyDescent="0.2">
      <c r="A43" s="40" t="s">
        <v>82</v>
      </c>
      <c r="B43" s="64">
        <v>1202790396</v>
      </c>
      <c r="C43" s="3"/>
      <c r="D43" s="3"/>
      <c r="E43" s="23"/>
      <c r="F43" s="25"/>
    </row>
    <row r="44" spans="1:8" s="1" customFormat="1" x14ac:dyDescent="0.2">
      <c r="A44" s="40" t="s">
        <v>83</v>
      </c>
      <c r="B44" s="63">
        <f>-B9*0.3</f>
        <v>-641914659.60000002</v>
      </c>
      <c r="C44" s="3"/>
      <c r="D44" s="3"/>
      <c r="E44" s="23"/>
      <c r="F44" s="25"/>
    </row>
    <row r="45" spans="1:8" s="1" customFormat="1" x14ac:dyDescent="0.2">
      <c r="A45" s="40" t="s">
        <v>84</v>
      </c>
      <c r="B45" s="63">
        <f>-B9*0.02</f>
        <v>-42794310.640000001</v>
      </c>
      <c r="C45" s="3"/>
      <c r="D45" s="3"/>
      <c r="E45" s="23"/>
      <c r="F45" s="25"/>
    </row>
    <row r="46" spans="1:8" s="1" customFormat="1" x14ac:dyDescent="0.2">
      <c r="A46" s="40" t="s">
        <v>85</v>
      </c>
      <c r="B46" s="63">
        <f>-B9*0.015</f>
        <v>-32095732.98</v>
      </c>
      <c r="C46" s="3"/>
      <c r="D46" s="3"/>
      <c r="E46" s="23"/>
      <c r="F46" s="25"/>
    </row>
    <row r="47" spans="1:8" s="1" customFormat="1" x14ac:dyDescent="0.2">
      <c r="A47" s="40" t="s">
        <v>86</v>
      </c>
      <c r="B47" s="63">
        <f>-B9*0.04</f>
        <v>-85588621.280000001</v>
      </c>
      <c r="C47" s="3"/>
      <c r="D47" s="3"/>
      <c r="E47" s="23"/>
      <c r="F47" s="25"/>
    </row>
    <row r="48" spans="1:8" s="1" customFormat="1" x14ac:dyDescent="0.2">
      <c r="A48" s="40" t="s">
        <v>90</v>
      </c>
      <c r="B48" s="63">
        <f>B43+B44+B45+B46+B47</f>
        <v>400397071.5</v>
      </c>
      <c r="C48" s="3"/>
      <c r="D48" s="3"/>
      <c r="E48" s="23"/>
      <c r="F48" s="25"/>
    </row>
    <row r="49" spans="1:9" s="1" customFormat="1" ht="15.75" customHeight="1" x14ac:dyDescent="0.2">
      <c r="A49" s="40" t="s">
        <v>89</v>
      </c>
      <c r="B49" s="84">
        <f>B48*100/95</f>
        <v>421470601.57894737</v>
      </c>
      <c r="C49" s="3"/>
      <c r="D49" s="3"/>
      <c r="E49" s="23"/>
      <c r="F49" s="25"/>
    </row>
    <row r="50" spans="1:9" s="1" customFormat="1" x14ac:dyDescent="0.2">
      <c r="A50" s="40" t="s">
        <v>108</v>
      </c>
      <c r="B50" s="65">
        <f>D55/B49</f>
        <v>1</v>
      </c>
      <c r="C50" s="3"/>
      <c r="D50" s="3"/>
      <c r="E50" s="23"/>
      <c r="F50" s="25"/>
    </row>
    <row r="51" spans="1:9" s="1" customFormat="1" ht="13.5" thickBot="1" x14ac:dyDescent="0.25">
      <c r="A51" s="2"/>
      <c r="B51" s="2"/>
      <c r="C51" s="3"/>
      <c r="D51" s="3"/>
      <c r="E51" s="23"/>
      <c r="F51" s="62"/>
    </row>
    <row r="52" spans="1:9" s="1" customFormat="1" ht="74.25" customHeight="1" x14ac:dyDescent="0.2">
      <c r="A52" s="139" t="s">
        <v>104</v>
      </c>
      <c r="B52" s="134" t="s">
        <v>103</v>
      </c>
      <c r="C52" s="135"/>
      <c r="D52" s="108">
        <f>B49-D53-D54</f>
        <v>350032689.66797501</v>
      </c>
      <c r="E52" s="111" t="s">
        <v>105</v>
      </c>
    </row>
    <row r="53" spans="1:9" s="1" customFormat="1" ht="106.15" customHeight="1" x14ac:dyDescent="0.2">
      <c r="A53" s="140"/>
      <c r="B53" s="142" t="s">
        <v>96</v>
      </c>
      <c r="C53" s="143"/>
      <c r="D53" s="109">
        <v>14818559.110972373</v>
      </c>
      <c r="E53" s="106" t="s">
        <v>107</v>
      </c>
      <c r="F53" s="25"/>
      <c r="G53" s="113"/>
    </row>
    <row r="54" spans="1:9" s="1" customFormat="1" ht="49.5" customHeight="1" thickBot="1" x14ac:dyDescent="0.25">
      <c r="A54" s="140"/>
      <c r="B54" s="144" t="s">
        <v>91</v>
      </c>
      <c r="C54" s="145"/>
      <c r="D54" s="110">
        <f>F54*E54</f>
        <v>56619352.799999997</v>
      </c>
      <c r="E54" s="107">
        <v>0.3</v>
      </c>
      <c r="F54" s="25">
        <v>188731176</v>
      </c>
    </row>
    <row r="55" spans="1:9" s="1" customFormat="1" ht="15" customHeight="1" thickBot="1" x14ac:dyDescent="0.25">
      <c r="A55" s="141"/>
      <c r="B55" s="137" t="s">
        <v>92</v>
      </c>
      <c r="C55" s="138"/>
      <c r="D55" s="104">
        <f>SUM(D52:D54)</f>
        <v>421470601.57894737</v>
      </c>
    </row>
    <row r="56" spans="1:9" s="1" customFormat="1" ht="18" customHeight="1" thickBot="1" x14ac:dyDescent="0.25">
      <c r="A56" s="115" t="s">
        <v>93</v>
      </c>
      <c r="B56" s="116"/>
      <c r="C56" s="136"/>
      <c r="D56" s="102">
        <f>D55/D39</f>
        <v>1</v>
      </c>
    </row>
    <row r="57" spans="1:9" s="1" customFormat="1" x14ac:dyDescent="0.2">
      <c r="A57" s="2"/>
      <c r="B57" s="2"/>
      <c r="C57" s="2"/>
      <c r="D57" s="27"/>
      <c r="E57" s="28"/>
    </row>
    <row r="58" spans="1:9" x14ac:dyDescent="0.2">
      <c r="D58" s="66"/>
    </row>
    <row r="59" spans="1:9" ht="45" customHeight="1" x14ac:dyDescent="0.2">
      <c r="A59" s="133" t="s">
        <v>110</v>
      </c>
      <c r="B59" s="133"/>
      <c r="C59" s="133"/>
      <c r="D59" s="133"/>
      <c r="E59" s="133"/>
      <c r="F59" s="114"/>
      <c r="G59" s="114"/>
      <c r="H59" s="114"/>
      <c r="I59" s="114"/>
    </row>
    <row r="61" spans="1:9" s="1" customFormat="1" x14ac:dyDescent="0.2">
      <c r="A61" s="2"/>
      <c r="B61" s="66"/>
      <c r="C61" s="2"/>
      <c r="D61" s="2"/>
    </row>
  </sheetData>
  <mergeCells count="11">
    <mergeCell ref="A59:E59"/>
    <mergeCell ref="B52:C52"/>
    <mergeCell ref="A56:C56"/>
    <mergeCell ref="B55:C55"/>
    <mergeCell ref="A5:A6"/>
    <mergeCell ref="B5:B6"/>
    <mergeCell ref="C5:D5"/>
    <mergeCell ref="A18:A19"/>
    <mergeCell ref="A52:A55"/>
    <mergeCell ref="B53:C53"/>
    <mergeCell ref="B54:C54"/>
  </mergeCells>
  <pageMargins left="0.25" right="0.25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JTP + SDP_en</vt:lpstr>
      <vt:lpstr>JTP + SDP_ro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Florina Barbu</dc:creator>
  <cp:lastModifiedBy>CSE</cp:lastModifiedBy>
  <cp:lastPrinted>2025-11-10T13:46:42Z</cp:lastPrinted>
  <dcterms:created xsi:type="dcterms:W3CDTF">2025-07-21T14:46:22Z</dcterms:created>
  <dcterms:modified xsi:type="dcterms:W3CDTF">2025-12-15T11:23:39Z</dcterms:modified>
</cp:coreProperties>
</file>